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ll Optiplex 9020\Documents\Rutherford Dust\"/>
    </mc:Choice>
  </mc:AlternateContent>
  <bookViews>
    <workbookView xWindow="0" yWindow="0" windowWidth="28800" windowHeight="12435"/>
  </bookViews>
  <sheets>
    <sheet name="Draft P&amp;L Jan 25 2025" sheetId="1" r:id="rId1"/>
    <sheet name="RDS Members as of Jan 25, 2025" sheetId="2" r:id="rId2"/>
    <sheet name="Draft Bal Sheet Jan 25 2025" sheetId="4" r:id="rId3"/>
  </sheets>
  <calcPr calcId="152511"/>
</workbook>
</file>

<file path=xl/calcChain.xml><?xml version="1.0" encoding="utf-8"?>
<calcChain xmlns="http://schemas.openxmlformats.org/spreadsheetml/2006/main">
  <c r="B33" i="4" l="1"/>
  <c r="B32" i="4"/>
  <c r="B31" i="4"/>
  <c r="B34" i="4" s="1"/>
  <c r="B27" i="4"/>
  <c r="B28" i="4" s="1"/>
  <c r="B23" i="4"/>
  <c r="B24" i="4" s="1"/>
  <c r="B20" i="4"/>
  <c r="B21" i="4" s="1"/>
  <c r="B25" i="4" s="1"/>
  <c r="B12" i="4"/>
  <c r="B13" i="4" s="1"/>
  <c r="B9" i="4"/>
  <c r="B10" i="4" s="1"/>
  <c r="B14" i="4" s="1"/>
  <c r="B15" i="4" s="1"/>
  <c r="B38" i="1"/>
  <c r="B37" i="1"/>
  <c r="B36" i="1"/>
  <c r="B35" i="1"/>
  <c r="B39" i="1" s="1"/>
  <c r="B34" i="1"/>
  <c r="B33" i="1"/>
  <c r="B32" i="1"/>
  <c r="B29" i="1"/>
  <c r="B30" i="1" s="1"/>
  <c r="B26" i="1"/>
  <c r="B25" i="1"/>
  <c r="B24" i="1"/>
  <c r="B23" i="1"/>
  <c r="B27" i="1" s="1"/>
  <c r="B18" i="1"/>
  <c r="B17" i="1"/>
  <c r="B16" i="1"/>
  <c r="B13" i="1"/>
  <c r="B12" i="1"/>
  <c r="B11" i="1"/>
  <c r="B10" i="1"/>
  <c r="B9" i="1"/>
  <c r="B8" i="1"/>
  <c r="B14" i="1" s="1"/>
  <c r="B19" i="1" s="1"/>
  <c r="B20" i="1" s="1"/>
  <c r="B29" i="4" l="1"/>
  <c r="B35" i="4" s="1"/>
  <c r="B40" i="1"/>
  <c r="B41" i="1"/>
  <c r="B42" i="1" s="1"/>
</calcChain>
</file>

<file path=xl/sharedStrings.xml><?xml version="1.0" encoding="utf-8"?>
<sst xmlns="http://schemas.openxmlformats.org/spreadsheetml/2006/main" count="130" uniqueCount="115">
  <si>
    <t>Total</t>
  </si>
  <si>
    <t>Income</t>
  </si>
  <si>
    <t xml:space="preserve">   2025 Annual Dues</t>
  </si>
  <si>
    <t xml:space="preserve">      2025 Business Partner</t>
  </si>
  <si>
    <t xml:space="preserve">      2025 Grower Member Tier 1</t>
  </si>
  <si>
    <t xml:space="preserve">      2025 Grower Member Tier 2</t>
  </si>
  <si>
    <t xml:space="preserve">      2025 Pioneer Membership</t>
  </si>
  <si>
    <t xml:space="preserve">      2025 Wine Member Tier 1</t>
  </si>
  <si>
    <t xml:space="preserve">      2025 Wine Member Tier 3</t>
  </si>
  <si>
    <t xml:space="preserve">   Total 2025 Annual Dues</t>
  </si>
  <si>
    <t xml:space="preserve">   Events Sales</t>
  </si>
  <si>
    <t xml:space="preserve">      Annual Meeting</t>
  </si>
  <si>
    <t xml:space="preserve">   Total Events Sales</t>
  </si>
  <si>
    <t xml:space="preserve">   Promotional Items</t>
  </si>
  <si>
    <t>Total Income</t>
  </si>
  <si>
    <t>Gross Profit</t>
  </si>
  <si>
    <t>Expenses</t>
  </si>
  <si>
    <t xml:space="preserve">   Donations</t>
  </si>
  <si>
    <t xml:space="preserve">      4H</t>
  </si>
  <si>
    <t xml:space="preserve">      Grange</t>
  </si>
  <si>
    <t xml:space="preserve">      Rutherford Fire</t>
  </si>
  <si>
    <t xml:space="preserve">      St. Helena Cooperative Nursery School</t>
  </si>
  <si>
    <t xml:space="preserve">   Total Donations</t>
  </si>
  <si>
    <t xml:space="preserve">   Event Expenses</t>
  </si>
  <si>
    <t xml:space="preserve">   Total Event Expenses</t>
  </si>
  <si>
    <t xml:space="preserve">   G and A</t>
  </si>
  <si>
    <t xml:space="preserve">      CPA and Bookeeping</t>
  </si>
  <si>
    <t xml:space="preserve">      Website</t>
  </si>
  <si>
    <t xml:space="preserve">   Total G and A</t>
  </si>
  <si>
    <t xml:space="preserve">   Marketing</t>
  </si>
  <si>
    <t xml:space="preserve">      Executive Director</t>
  </si>
  <si>
    <t xml:space="preserve">      Merchant Bank Fees</t>
  </si>
  <si>
    <t xml:space="preserve">      Office/General Administrative Expenses</t>
  </si>
  <si>
    <t xml:space="preserve">   Total Marketing</t>
  </si>
  <si>
    <t>Total Expenses</t>
  </si>
  <si>
    <t>Net Operating Income</t>
  </si>
  <si>
    <t>Net Income</t>
  </si>
  <si>
    <t>Saturday, Jan 25, 2025 09:34:31 AM GMT-8 - Accrual Basis</t>
  </si>
  <si>
    <t>Rutherford Dust</t>
  </si>
  <si>
    <t>December 1, 2024 - January 25, 2025</t>
  </si>
  <si>
    <t>Draft Profit and Loss</t>
  </si>
  <si>
    <t>Transaction Report</t>
  </si>
  <si>
    <t>Date</t>
  </si>
  <si>
    <t>Memo/Description</t>
  </si>
  <si>
    <t>Account</t>
  </si>
  <si>
    <t>Amount</t>
  </si>
  <si>
    <t>2025 Annual Dues</t>
  </si>
  <si>
    <t xml:space="preserve">   2025 Business Partner</t>
  </si>
  <si>
    <t>01/21/2025</t>
  </si>
  <si>
    <t>Silicon Valley Bank, Business Partner</t>
  </si>
  <si>
    <t>2025 Annual Dues:2025 Business Partner</t>
  </si>
  <si>
    <t xml:space="preserve">   Total for 2025 Business Partner</t>
  </si>
  <si>
    <t xml:space="preserve">   2025 Grower Member Tier 1</t>
  </si>
  <si>
    <t>Caroline Simmons Management, Grower Tier 1</t>
  </si>
  <si>
    <t>2025 Annual Dues:2025 Grower Member Tier 1</t>
  </si>
  <si>
    <t xml:space="preserve">   Total for 2025 Grower Member Tier 1</t>
  </si>
  <si>
    <t xml:space="preserve">   2025 Grower Member Tier 2</t>
  </si>
  <si>
    <t>01/13/2025</t>
  </si>
  <si>
    <t>Morisoli Vineyard, Grower Member Tier 2</t>
  </si>
  <si>
    <t>2025 Annual Dues:2025 Grower Member Tier 2</t>
  </si>
  <si>
    <t xml:space="preserve">   Total for 2025 Grower Member Tier 2</t>
  </si>
  <si>
    <t xml:space="preserve">   2025 Pioneer Membership</t>
  </si>
  <si>
    <t>The Bond Family, Pioneer Member</t>
  </si>
  <si>
    <t>2025 Annual Dues:2025 Pioneer Membership</t>
  </si>
  <si>
    <t>01/24/2025</t>
  </si>
  <si>
    <t>Rutherford Grange, Pioneer Member</t>
  </si>
  <si>
    <t xml:space="preserve">   Total for 2025 Pioneer Membership</t>
  </si>
  <si>
    <t xml:space="preserve">   2025 Wine Member Tier 1</t>
  </si>
  <si>
    <t>01/06/2025</t>
  </si>
  <si>
    <t>Amici Cellars, Wine Member Tier 1</t>
  </si>
  <si>
    <t>2025 Annual Dues:2025 Wine Member Tier 1</t>
  </si>
  <si>
    <t>Grape Culture, Wine Member Tier 1</t>
  </si>
  <si>
    <t>S.R. Tonella Cellars, Wine Member Tier 1</t>
  </si>
  <si>
    <t>Chaix Wines, Wine Member Tier 1</t>
  </si>
  <si>
    <t xml:space="preserve">   Total for 2025 Wine Member Tier 1</t>
  </si>
  <si>
    <t xml:space="preserve">   2025 Wine Member Tier 3</t>
  </si>
  <si>
    <t>Rutherford Ranch Winery, Wine Member Tier 3</t>
  </si>
  <si>
    <t>2025 Annual Dues:2025 Wine Member Tier 3</t>
  </si>
  <si>
    <t xml:space="preserve">   Total for 2025 Wine Member Tier 3</t>
  </si>
  <si>
    <t>Total for 2025 Annual Dues</t>
  </si>
  <si>
    <t>TOTAL</t>
  </si>
  <si>
    <t>Saturday, Jan 25, 2025 09:36:09 AM GMT-8 - Accrual Basis</t>
  </si>
  <si>
    <t>Draft Balance Sheet</t>
  </si>
  <si>
    <t>As of January 25, 2025</t>
  </si>
  <si>
    <t>ASSETS</t>
  </si>
  <si>
    <t xml:space="preserve">   Current Assets</t>
  </si>
  <si>
    <t xml:space="preserve">      Bank Accounts</t>
  </si>
  <si>
    <t xml:space="preserve">         CHASE RDS</t>
  </si>
  <si>
    <t xml:space="preserve">      Total Bank Accounts</t>
  </si>
  <si>
    <t xml:space="preserve">      Other Current Assets</t>
  </si>
  <si>
    <t xml:space="preserve">         Donated Wine</t>
  </si>
  <si>
    <t xml:space="preserve">      Total Other Current Assets</t>
  </si>
  <si>
    <t xml:space="preserve">   Total Current Assets</t>
  </si>
  <si>
    <t>TOTAL ASSETS</t>
  </si>
  <si>
    <t>LIABILITIES AND EQUITY</t>
  </si>
  <si>
    <t xml:space="preserve">   Liabilities</t>
  </si>
  <si>
    <t xml:space="preserve">      Current Liabilities</t>
  </si>
  <si>
    <t xml:space="preserve">         Accounts Payable</t>
  </si>
  <si>
    <t xml:space="preserve">            Accounts Payable</t>
  </si>
  <si>
    <t xml:space="preserve">         Total Accounts Payable</t>
  </si>
  <si>
    <t xml:space="preserve">         Other Current Liabilities</t>
  </si>
  <si>
    <t xml:space="preserve">            Sales Tax Payable</t>
  </si>
  <si>
    <t xml:space="preserve">         Total Other Current Liabilities</t>
  </si>
  <si>
    <t xml:space="preserve">      Total Current Liabilities</t>
  </si>
  <si>
    <t xml:space="preserve">      Long-Term Liabilities</t>
  </si>
  <si>
    <t xml:space="preserve">         SBA EIDL Loan</t>
  </si>
  <si>
    <t xml:space="preserve">      Total Long-Term Liabilities</t>
  </si>
  <si>
    <t xml:space="preserve">   Total Liabilities</t>
  </si>
  <si>
    <t xml:space="preserve">   Equity</t>
  </si>
  <si>
    <t xml:space="preserve">      Retained Earnings</t>
  </si>
  <si>
    <t xml:space="preserve">      Unrestricted Net Assets</t>
  </si>
  <si>
    <t xml:space="preserve">      Net Income</t>
  </si>
  <si>
    <t xml:space="preserve">   Total Equity</t>
  </si>
  <si>
    <t>TOTAL LIABILITIES AND EQUITY</t>
  </si>
  <si>
    <t>Saturday, Jan 25, 2025 09:39:28 AM GMT-8 - Accrual Basis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</si>
</sst>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_€"/>
    <numFmt numFmtId="165" formatCode="&quot;$&quot;* #,##0.00\ _€"/>
  </numFmts>
  <fonts count="6" x14ac:knownFonts="1">
    <font>
      <sz val="11"/>
      <color indexed="8"/>
      <name val="Calibri"/>
      <family val="2"/>
      <scheme val="minor"/>
    </font>
    <font>
      <b/>
      <sz val="9"/>
      <color indexed="8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b/>
      <sz val="14"/>
      <color indexed="8"/>
      <name val="Arial"/>
      <family val="2"/>
    </font>
    <font>
      <b/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wrapText="1"/>
    </xf>
    <xf numFmtId="0" fontId="1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wrapText="1"/>
    </xf>
    <xf numFmtId="164" fontId="3" fillId="0" borderId="0" xfId="0" applyNumberFormat="1" applyFont="1" applyAlignment="1">
      <alignment wrapText="1"/>
    </xf>
    <xf numFmtId="164" fontId="3" fillId="0" borderId="0" xfId="0" applyNumberFormat="1" applyFont="1" applyAlignment="1">
      <alignment horizontal="right" wrapText="1"/>
    </xf>
    <xf numFmtId="165" fontId="2" fillId="0" borderId="2" xfId="0" applyNumberFormat="1" applyFont="1" applyBorder="1" applyAlignment="1">
      <alignment horizontal="right" wrapText="1"/>
    </xf>
    <xf numFmtId="165" fontId="2" fillId="0" borderId="3" xfId="0" applyNumberFormat="1" applyFont="1" applyBorder="1" applyAlignment="1">
      <alignment horizontal="right" wrapText="1"/>
    </xf>
    <xf numFmtId="0" fontId="3" fillId="0" borderId="0" xfId="0" applyFont="1" applyAlignment="1">
      <alignment horizontal="center"/>
    </xf>
    <xf numFmtId="0" fontId="0" fillId="0" borderId="0" xfId="0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6"/>
  <sheetViews>
    <sheetView tabSelected="1" workbookViewId="0">
      <selection activeCell="E6" sqref="E6"/>
    </sheetView>
  </sheetViews>
  <sheetFormatPr defaultRowHeight="15" x14ac:dyDescent="0.25"/>
  <cols>
    <col min="1" max="1" width="38.7109375" customWidth="1"/>
    <col min="2" max="2" width="13.7109375" customWidth="1"/>
  </cols>
  <sheetData>
    <row r="1" spans="1:2" ht="18" x14ac:dyDescent="0.25">
      <c r="A1" s="10" t="s">
        <v>38</v>
      </c>
      <c r="B1" s="9"/>
    </row>
    <row r="2" spans="1:2" ht="18" x14ac:dyDescent="0.25">
      <c r="A2" s="10" t="s">
        <v>40</v>
      </c>
      <c r="B2" s="9"/>
    </row>
    <row r="3" spans="1:2" x14ac:dyDescent="0.25">
      <c r="A3" s="11" t="s">
        <v>39</v>
      </c>
      <c r="B3" s="9"/>
    </row>
    <row r="5" spans="1:2" x14ac:dyDescent="0.25">
      <c r="A5" s="1"/>
      <c r="B5" s="2" t="s">
        <v>0</v>
      </c>
    </row>
    <row r="6" spans="1:2" x14ac:dyDescent="0.25">
      <c r="A6" s="3" t="s">
        <v>1</v>
      </c>
      <c r="B6" s="4"/>
    </row>
    <row r="7" spans="1:2" x14ac:dyDescent="0.25">
      <c r="A7" s="3" t="s">
        <v>2</v>
      </c>
      <c r="B7" s="4"/>
    </row>
    <row r="8" spans="1:2" x14ac:dyDescent="0.25">
      <c r="A8" s="3" t="s">
        <v>3</v>
      </c>
      <c r="B8" s="5">
        <f>488</f>
        <v>488</v>
      </c>
    </row>
    <row r="9" spans="1:2" x14ac:dyDescent="0.25">
      <c r="A9" s="3" t="s">
        <v>4</v>
      </c>
      <c r="B9" s="5">
        <f>250</f>
        <v>250</v>
      </c>
    </row>
    <row r="10" spans="1:2" x14ac:dyDescent="0.25">
      <c r="A10" s="3" t="s">
        <v>5</v>
      </c>
      <c r="B10" s="5">
        <f>475</f>
        <v>475</v>
      </c>
    </row>
    <row r="11" spans="1:2" x14ac:dyDescent="0.25">
      <c r="A11" s="3" t="s">
        <v>6</v>
      </c>
      <c r="B11" s="5">
        <f>438</f>
        <v>438</v>
      </c>
    </row>
    <row r="12" spans="1:2" x14ac:dyDescent="0.25">
      <c r="A12" s="3" t="s">
        <v>7</v>
      </c>
      <c r="B12" s="5">
        <f>952</f>
        <v>952</v>
      </c>
    </row>
    <row r="13" spans="1:2" x14ac:dyDescent="0.25">
      <c r="A13" s="3" t="s">
        <v>8</v>
      </c>
      <c r="B13" s="5">
        <f>950</f>
        <v>950</v>
      </c>
    </row>
    <row r="14" spans="1:2" x14ac:dyDescent="0.25">
      <c r="A14" s="3" t="s">
        <v>9</v>
      </c>
      <c r="B14" s="6">
        <f>((((((B7)+(B8))+(B9))+(B10))+(B11))+(B12))+(B13)</f>
        <v>3553</v>
      </c>
    </row>
    <row r="15" spans="1:2" x14ac:dyDescent="0.25">
      <c r="A15" s="3" t="s">
        <v>10</v>
      </c>
      <c r="B15" s="4"/>
    </row>
    <row r="16" spans="1:2" x14ac:dyDescent="0.25">
      <c r="A16" s="3" t="s">
        <v>11</v>
      </c>
      <c r="B16" s="5">
        <f>8500</f>
        <v>8500</v>
      </c>
    </row>
    <row r="17" spans="1:2" x14ac:dyDescent="0.25">
      <c r="A17" s="3" t="s">
        <v>12</v>
      </c>
      <c r="B17" s="6">
        <f>(B15)+(B16)</f>
        <v>8500</v>
      </c>
    </row>
    <row r="18" spans="1:2" x14ac:dyDescent="0.25">
      <c r="A18" s="3" t="s">
        <v>13</v>
      </c>
      <c r="B18" s="5">
        <f>18.56</f>
        <v>18.559999999999999</v>
      </c>
    </row>
    <row r="19" spans="1:2" x14ac:dyDescent="0.25">
      <c r="A19" s="3" t="s">
        <v>14</v>
      </c>
      <c r="B19" s="6">
        <f>((B14)+(B17))+(B18)</f>
        <v>12071.56</v>
      </c>
    </row>
    <row r="20" spans="1:2" x14ac:dyDescent="0.25">
      <c r="A20" s="3" t="s">
        <v>15</v>
      </c>
      <c r="B20" s="6">
        <f>(B19)-(0)</f>
        <v>12071.56</v>
      </c>
    </row>
    <row r="21" spans="1:2" x14ac:dyDescent="0.25">
      <c r="A21" s="3" t="s">
        <v>16</v>
      </c>
      <c r="B21" s="4"/>
    </row>
    <row r="22" spans="1:2" x14ac:dyDescent="0.25">
      <c r="A22" s="3" t="s">
        <v>17</v>
      </c>
      <c r="B22" s="4"/>
    </row>
    <row r="23" spans="1:2" x14ac:dyDescent="0.25">
      <c r="A23" s="3" t="s">
        <v>18</v>
      </c>
      <c r="B23" s="5">
        <f>500</f>
        <v>500</v>
      </c>
    </row>
    <row r="24" spans="1:2" x14ac:dyDescent="0.25">
      <c r="A24" s="3" t="s">
        <v>19</v>
      </c>
      <c r="B24" s="5">
        <f>500</f>
        <v>500</v>
      </c>
    </row>
    <row r="25" spans="1:2" x14ac:dyDescent="0.25">
      <c r="A25" s="3" t="s">
        <v>20</v>
      </c>
      <c r="B25" s="5">
        <f>500</f>
        <v>500</v>
      </c>
    </row>
    <row r="26" spans="1:2" x14ac:dyDescent="0.25">
      <c r="A26" s="3" t="s">
        <v>21</v>
      </c>
      <c r="B26" s="5">
        <f>500</f>
        <v>500</v>
      </c>
    </row>
    <row r="27" spans="1:2" x14ac:dyDescent="0.25">
      <c r="A27" s="3" t="s">
        <v>22</v>
      </c>
      <c r="B27" s="6">
        <f>((((B22)+(B23))+(B24))+(B25))+(B26)</f>
        <v>2000</v>
      </c>
    </row>
    <row r="28" spans="1:2" x14ac:dyDescent="0.25">
      <c r="A28" s="3" t="s">
        <v>23</v>
      </c>
      <c r="B28" s="4"/>
    </row>
    <row r="29" spans="1:2" x14ac:dyDescent="0.25">
      <c r="A29" s="3" t="s">
        <v>11</v>
      </c>
      <c r="B29" s="5">
        <f>7851.03</f>
        <v>7851.03</v>
      </c>
    </row>
    <row r="30" spans="1:2" x14ac:dyDescent="0.25">
      <c r="A30" s="3" t="s">
        <v>24</v>
      </c>
      <c r="B30" s="6">
        <f>(B28)+(B29)</f>
        <v>7851.03</v>
      </c>
    </row>
    <row r="31" spans="1:2" x14ac:dyDescent="0.25">
      <c r="A31" s="3" t="s">
        <v>25</v>
      </c>
      <c r="B31" s="4"/>
    </row>
    <row r="32" spans="1:2" x14ac:dyDescent="0.25">
      <c r="A32" s="3" t="s">
        <v>26</v>
      </c>
      <c r="B32" s="5">
        <f>1650</f>
        <v>1650</v>
      </c>
    </row>
    <row r="33" spans="1:2" x14ac:dyDescent="0.25">
      <c r="A33" s="3" t="s">
        <v>27</v>
      </c>
      <c r="B33" s="5">
        <f>72</f>
        <v>72</v>
      </c>
    </row>
    <row r="34" spans="1:2" x14ac:dyDescent="0.25">
      <c r="A34" s="3" t="s">
        <v>28</v>
      </c>
      <c r="B34" s="6">
        <f>((B31)+(B32))+(B33)</f>
        <v>1722</v>
      </c>
    </row>
    <row r="35" spans="1:2" x14ac:dyDescent="0.25">
      <c r="A35" s="3" t="s">
        <v>29</v>
      </c>
      <c r="B35" s="5">
        <f>100</f>
        <v>100</v>
      </c>
    </row>
    <row r="36" spans="1:2" x14ac:dyDescent="0.25">
      <c r="A36" s="3" t="s">
        <v>30</v>
      </c>
      <c r="B36" s="5">
        <f>10000</f>
        <v>10000</v>
      </c>
    </row>
    <row r="37" spans="1:2" x14ac:dyDescent="0.25">
      <c r="A37" s="3" t="s">
        <v>31</v>
      </c>
      <c r="B37" s="5">
        <f>832.13</f>
        <v>832.13</v>
      </c>
    </row>
    <row r="38" spans="1:2" x14ac:dyDescent="0.25">
      <c r="A38" s="3" t="s">
        <v>32</v>
      </c>
      <c r="B38" s="5">
        <f>1589.37</f>
        <v>1589.37</v>
      </c>
    </row>
    <row r="39" spans="1:2" x14ac:dyDescent="0.25">
      <c r="A39" s="3" t="s">
        <v>33</v>
      </c>
      <c r="B39" s="6">
        <f>(((B35)+(B36))+(B37))+(B38)</f>
        <v>12521.5</v>
      </c>
    </row>
    <row r="40" spans="1:2" x14ac:dyDescent="0.25">
      <c r="A40" s="3" t="s">
        <v>34</v>
      </c>
      <c r="B40" s="6">
        <f>(((B27)+(B30))+(B34))+(B39)</f>
        <v>24094.53</v>
      </c>
    </row>
    <row r="41" spans="1:2" x14ac:dyDescent="0.25">
      <c r="A41" s="3" t="s">
        <v>35</v>
      </c>
      <c r="B41" s="6">
        <f>(B20)-(B40)</f>
        <v>-12022.97</v>
      </c>
    </row>
    <row r="42" spans="1:2" x14ac:dyDescent="0.25">
      <c r="A42" s="3" t="s">
        <v>36</v>
      </c>
      <c r="B42" s="7">
        <f>(B41)+(0)</f>
        <v>-12022.97</v>
      </c>
    </row>
    <row r="43" spans="1:2" x14ac:dyDescent="0.25">
      <c r="A43" s="3"/>
      <c r="B43" s="4"/>
    </row>
    <row r="46" spans="1:2" x14ac:dyDescent="0.25">
      <c r="A46" s="8" t="s">
        <v>37</v>
      </c>
      <c r="B46" s="9"/>
    </row>
  </sheetData>
  <mergeCells count="4">
    <mergeCell ref="A46:B46"/>
    <mergeCell ref="A1:B1"/>
    <mergeCell ref="A2:B2"/>
    <mergeCell ref="A3:B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workbookViewId="0">
      <selection activeCell="D35" sqref="D35"/>
    </sheetView>
  </sheetViews>
  <sheetFormatPr defaultRowHeight="15" x14ac:dyDescent="0.25"/>
  <cols>
    <col min="1" max="1" width="33.5703125" customWidth="1"/>
    <col min="2" max="2" width="9.42578125" customWidth="1"/>
    <col min="3" max="3" width="37.85546875" customWidth="1"/>
    <col min="4" max="4" width="37" customWidth="1"/>
    <col min="5" max="5" width="8.5703125" customWidth="1"/>
  </cols>
  <sheetData>
    <row r="1" spans="1:5" ht="18" x14ac:dyDescent="0.25">
      <c r="A1" s="10" t="s">
        <v>38</v>
      </c>
      <c r="B1" s="9"/>
      <c r="C1" s="9"/>
      <c r="D1" s="9"/>
      <c r="E1" s="9"/>
    </row>
    <row r="2" spans="1:5" ht="18" x14ac:dyDescent="0.25">
      <c r="A2" s="10" t="s">
        <v>41</v>
      </c>
      <c r="B2" s="9"/>
      <c r="C2" s="9"/>
      <c r="D2" s="9"/>
      <c r="E2" s="9"/>
    </row>
    <row r="3" spans="1:5" x14ac:dyDescent="0.25">
      <c r="A3" s="11" t="s">
        <v>39</v>
      </c>
      <c r="B3" s="9"/>
      <c r="C3" s="9"/>
      <c r="D3" s="9"/>
      <c r="E3" s="9"/>
    </row>
    <row r="5" spans="1:5" x14ac:dyDescent="0.25">
      <c r="B5" s="2" t="s">
        <v>42</v>
      </c>
      <c r="C5" s="2" t="s">
        <v>43</v>
      </c>
      <c r="D5" s="2" t="s">
        <v>44</v>
      </c>
      <c r="E5" s="2" t="s">
        <v>45</v>
      </c>
    </row>
    <row r="6" spans="1:5" x14ac:dyDescent="0.25">
      <c r="A6" s="3" t="s">
        <v>46</v>
      </c>
    </row>
    <row r="7" spans="1:5" x14ac:dyDescent="0.25">
      <c r="A7" s="3" t="s">
        <v>47</v>
      </c>
    </row>
    <row r="8" spans="1:5" x14ac:dyDescent="0.25">
      <c r="B8" s="12" t="s">
        <v>48</v>
      </c>
      <c r="C8" s="12" t="s">
        <v>49</v>
      </c>
      <c r="D8" s="12" t="s">
        <v>50</v>
      </c>
      <c r="E8" s="5">
        <v>488</v>
      </c>
    </row>
    <row r="9" spans="1:5" x14ac:dyDescent="0.25">
      <c r="A9" s="3" t="s">
        <v>51</v>
      </c>
      <c r="E9" s="7">
        <v>488</v>
      </c>
    </row>
    <row r="10" spans="1:5" x14ac:dyDescent="0.25">
      <c r="A10" s="3" t="s">
        <v>52</v>
      </c>
    </row>
    <row r="11" spans="1:5" x14ac:dyDescent="0.25">
      <c r="B11" s="12" t="s">
        <v>48</v>
      </c>
      <c r="C11" s="12" t="s">
        <v>53</v>
      </c>
      <c r="D11" s="12" t="s">
        <v>54</v>
      </c>
      <c r="E11" s="5">
        <v>250</v>
      </c>
    </row>
    <row r="12" spans="1:5" x14ac:dyDescent="0.25">
      <c r="A12" s="3" t="s">
        <v>55</v>
      </c>
      <c r="E12" s="7">
        <v>250</v>
      </c>
    </row>
    <row r="13" spans="1:5" x14ac:dyDescent="0.25">
      <c r="A13" s="3" t="s">
        <v>56</v>
      </c>
    </row>
    <row r="14" spans="1:5" x14ac:dyDescent="0.25">
      <c r="B14" s="12" t="s">
        <v>57</v>
      </c>
      <c r="C14" s="12" t="s">
        <v>58</v>
      </c>
      <c r="D14" s="12" t="s">
        <v>59</v>
      </c>
      <c r="E14" s="5">
        <v>475</v>
      </c>
    </row>
    <row r="15" spans="1:5" x14ac:dyDescent="0.25">
      <c r="A15" s="3" t="s">
        <v>60</v>
      </c>
      <c r="E15" s="7">
        <v>475</v>
      </c>
    </row>
    <row r="16" spans="1:5" x14ac:dyDescent="0.25">
      <c r="A16" s="3" t="s">
        <v>61</v>
      </c>
    </row>
    <row r="17" spans="1:5" x14ac:dyDescent="0.25">
      <c r="B17" s="12" t="s">
        <v>57</v>
      </c>
      <c r="C17" s="12" t="s">
        <v>62</v>
      </c>
      <c r="D17" s="12" t="s">
        <v>63</v>
      </c>
      <c r="E17" s="5">
        <v>238</v>
      </c>
    </row>
    <row r="18" spans="1:5" x14ac:dyDescent="0.25">
      <c r="B18" s="12" t="s">
        <v>64</v>
      </c>
      <c r="C18" s="12" t="s">
        <v>65</v>
      </c>
      <c r="D18" s="12" t="s">
        <v>63</v>
      </c>
      <c r="E18" s="5">
        <v>200</v>
      </c>
    </row>
    <row r="19" spans="1:5" x14ac:dyDescent="0.25">
      <c r="A19" s="3" t="s">
        <v>66</v>
      </c>
      <c r="E19" s="7">
        <v>438</v>
      </c>
    </row>
    <row r="20" spans="1:5" x14ac:dyDescent="0.25">
      <c r="A20" s="3" t="s">
        <v>67</v>
      </c>
    </row>
    <row r="21" spans="1:5" x14ac:dyDescent="0.25">
      <c r="B21" s="12" t="s">
        <v>68</v>
      </c>
      <c r="C21" s="12" t="s">
        <v>69</v>
      </c>
      <c r="D21" s="12" t="s">
        <v>70</v>
      </c>
      <c r="E21" s="5">
        <v>238</v>
      </c>
    </row>
    <row r="22" spans="1:5" x14ac:dyDescent="0.25">
      <c r="B22" s="12" t="s">
        <v>57</v>
      </c>
      <c r="C22" s="12" t="s">
        <v>71</v>
      </c>
      <c r="D22" s="12" t="s">
        <v>70</v>
      </c>
      <c r="E22" s="5">
        <v>238</v>
      </c>
    </row>
    <row r="23" spans="1:5" x14ac:dyDescent="0.25">
      <c r="B23" s="12" t="s">
        <v>57</v>
      </c>
      <c r="C23" s="12" t="s">
        <v>72</v>
      </c>
      <c r="D23" s="12" t="s">
        <v>70</v>
      </c>
      <c r="E23" s="5">
        <v>238</v>
      </c>
    </row>
    <row r="24" spans="1:5" x14ac:dyDescent="0.25">
      <c r="B24" s="12" t="s">
        <v>48</v>
      </c>
      <c r="C24" s="12" t="s">
        <v>73</v>
      </c>
      <c r="D24" s="12" t="s">
        <v>70</v>
      </c>
      <c r="E24" s="5">
        <v>238</v>
      </c>
    </row>
    <row r="25" spans="1:5" x14ac:dyDescent="0.25">
      <c r="A25" s="3" t="s">
        <v>74</v>
      </c>
      <c r="E25" s="7">
        <v>952</v>
      </c>
    </row>
    <row r="26" spans="1:5" x14ac:dyDescent="0.25">
      <c r="A26" s="3" t="s">
        <v>75</v>
      </c>
    </row>
    <row r="27" spans="1:5" x14ac:dyDescent="0.25">
      <c r="B27" s="12" t="s">
        <v>57</v>
      </c>
      <c r="C27" s="12" t="s">
        <v>76</v>
      </c>
      <c r="D27" s="12" t="s">
        <v>77</v>
      </c>
      <c r="E27" s="5">
        <v>950</v>
      </c>
    </row>
    <row r="28" spans="1:5" x14ac:dyDescent="0.25">
      <c r="A28" s="3" t="s">
        <v>78</v>
      </c>
      <c r="E28" s="7">
        <v>950</v>
      </c>
    </row>
    <row r="29" spans="1:5" x14ac:dyDescent="0.25">
      <c r="A29" s="3" t="s">
        <v>79</v>
      </c>
      <c r="E29" s="7">
        <v>3553</v>
      </c>
    </row>
    <row r="30" spans="1:5" x14ac:dyDescent="0.25">
      <c r="A30" s="3" t="s">
        <v>80</v>
      </c>
      <c r="E30" s="7">
        <v>3553</v>
      </c>
    </row>
    <row r="33" spans="1:5" x14ac:dyDescent="0.25">
      <c r="A33" s="8" t="s">
        <v>81</v>
      </c>
      <c r="B33" s="9"/>
      <c r="C33" s="9"/>
      <c r="D33" s="9"/>
      <c r="E33" s="9"/>
    </row>
  </sheetData>
  <mergeCells count="4">
    <mergeCell ref="A1:E1"/>
    <mergeCell ref="A2:E2"/>
    <mergeCell ref="A3:E3"/>
    <mergeCell ref="A33:E3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9"/>
  <sheetViews>
    <sheetView workbookViewId="0">
      <selection activeCell="D20" sqref="D20"/>
    </sheetView>
  </sheetViews>
  <sheetFormatPr defaultRowHeight="15" x14ac:dyDescent="0.25"/>
  <cols>
    <col min="1" max="1" width="35.28515625" customWidth="1"/>
    <col min="2" max="2" width="13.7109375" customWidth="1"/>
  </cols>
  <sheetData>
    <row r="1" spans="1:2" ht="18" x14ac:dyDescent="0.25">
      <c r="A1" s="10" t="s">
        <v>38</v>
      </c>
      <c r="B1" s="9"/>
    </row>
    <row r="2" spans="1:2" ht="18" x14ac:dyDescent="0.25">
      <c r="A2" s="10" t="s">
        <v>82</v>
      </c>
      <c r="B2" s="9"/>
    </row>
    <row r="3" spans="1:2" x14ac:dyDescent="0.25">
      <c r="A3" s="11" t="s">
        <v>83</v>
      </c>
      <c r="B3" s="9"/>
    </row>
    <row r="5" spans="1:2" x14ac:dyDescent="0.25">
      <c r="A5" s="1"/>
      <c r="B5" s="2" t="s">
        <v>0</v>
      </c>
    </row>
    <row r="6" spans="1:2" x14ac:dyDescent="0.25">
      <c r="A6" s="3" t="s">
        <v>84</v>
      </c>
      <c r="B6" s="4"/>
    </row>
    <row r="7" spans="1:2" x14ac:dyDescent="0.25">
      <c r="A7" s="3" t="s">
        <v>85</v>
      </c>
      <c r="B7" s="4"/>
    </row>
    <row r="8" spans="1:2" x14ac:dyDescent="0.25">
      <c r="A8" s="3" t="s">
        <v>86</v>
      </c>
      <c r="B8" s="4"/>
    </row>
    <row r="9" spans="1:2" x14ac:dyDescent="0.25">
      <c r="A9" s="3" t="s">
        <v>87</v>
      </c>
      <c r="B9" s="5">
        <f>60964.03</f>
        <v>60964.03</v>
      </c>
    </row>
    <row r="10" spans="1:2" x14ac:dyDescent="0.25">
      <c r="A10" s="3" t="s">
        <v>88</v>
      </c>
      <c r="B10" s="7">
        <f>B9</f>
        <v>60964.03</v>
      </c>
    </row>
    <row r="11" spans="1:2" x14ac:dyDescent="0.25">
      <c r="A11" s="3" t="s">
        <v>89</v>
      </c>
      <c r="B11" s="4"/>
    </row>
    <row r="12" spans="1:2" x14ac:dyDescent="0.25">
      <c r="A12" s="3" t="s">
        <v>90</v>
      </c>
      <c r="B12" s="5">
        <f>2576</f>
        <v>2576</v>
      </c>
    </row>
    <row r="13" spans="1:2" x14ac:dyDescent="0.25">
      <c r="A13" s="3" t="s">
        <v>91</v>
      </c>
      <c r="B13" s="7">
        <f>B12</f>
        <v>2576</v>
      </c>
    </row>
    <row r="14" spans="1:2" x14ac:dyDescent="0.25">
      <c r="A14" s="3" t="s">
        <v>92</v>
      </c>
      <c r="B14" s="7">
        <f>(B10)+(B13)</f>
        <v>63540.03</v>
      </c>
    </row>
    <row r="15" spans="1:2" x14ac:dyDescent="0.25">
      <c r="A15" s="3" t="s">
        <v>93</v>
      </c>
      <c r="B15" s="7">
        <f>B14</f>
        <v>63540.03</v>
      </c>
    </row>
    <row r="16" spans="1:2" x14ac:dyDescent="0.25">
      <c r="A16" s="3" t="s">
        <v>94</v>
      </c>
      <c r="B16" s="4"/>
    </row>
    <row r="17" spans="1:2" x14ac:dyDescent="0.25">
      <c r="A17" s="3" t="s">
        <v>95</v>
      </c>
      <c r="B17" s="4"/>
    </row>
    <row r="18" spans="1:2" x14ac:dyDescent="0.25">
      <c r="A18" s="3" t="s">
        <v>96</v>
      </c>
      <c r="B18" s="4"/>
    </row>
    <row r="19" spans="1:2" x14ac:dyDescent="0.25">
      <c r="A19" s="3" t="s">
        <v>97</v>
      </c>
      <c r="B19" s="4"/>
    </row>
    <row r="20" spans="1:2" x14ac:dyDescent="0.25">
      <c r="A20" s="3" t="s">
        <v>98</v>
      </c>
      <c r="B20" s="5">
        <f>5000</f>
        <v>5000</v>
      </c>
    </row>
    <row r="21" spans="1:2" x14ac:dyDescent="0.25">
      <c r="A21" s="3" t="s">
        <v>99</v>
      </c>
      <c r="B21" s="7">
        <f>B20</f>
        <v>5000</v>
      </c>
    </row>
    <row r="22" spans="1:2" x14ac:dyDescent="0.25">
      <c r="A22" s="3" t="s">
        <v>100</v>
      </c>
      <c r="B22" s="4"/>
    </row>
    <row r="23" spans="1:2" x14ac:dyDescent="0.25">
      <c r="A23" s="3" t="s">
        <v>101</v>
      </c>
      <c r="B23" s="5">
        <f>-13652.87</f>
        <v>-13652.87</v>
      </c>
    </row>
    <row r="24" spans="1:2" x14ac:dyDescent="0.25">
      <c r="A24" s="3" t="s">
        <v>102</v>
      </c>
      <c r="B24" s="7">
        <f>B23</f>
        <v>-13652.87</v>
      </c>
    </row>
    <row r="25" spans="1:2" x14ac:dyDescent="0.25">
      <c r="A25" s="3" t="s">
        <v>103</v>
      </c>
      <c r="B25" s="7">
        <f>(B21)+(B24)</f>
        <v>-8652.8700000000008</v>
      </c>
    </row>
    <row r="26" spans="1:2" x14ac:dyDescent="0.25">
      <c r="A26" s="3" t="s">
        <v>104</v>
      </c>
      <c r="B26" s="4"/>
    </row>
    <row r="27" spans="1:2" x14ac:dyDescent="0.25">
      <c r="A27" s="3" t="s">
        <v>105</v>
      </c>
      <c r="B27" s="5">
        <f>50695</f>
        <v>50695</v>
      </c>
    </row>
    <row r="28" spans="1:2" x14ac:dyDescent="0.25">
      <c r="A28" s="3" t="s">
        <v>106</v>
      </c>
      <c r="B28" s="7">
        <f>B27</f>
        <v>50695</v>
      </c>
    </row>
    <row r="29" spans="1:2" x14ac:dyDescent="0.25">
      <c r="A29" s="3" t="s">
        <v>107</v>
      </c>
      <c r="B29" s="7">
        <f>(B25)+(B28)</f>
        <v>42042.13</v>
      </c>
    </row>
    <row r="30" spans="1:2" x14ac:dyDescent="0.25">
      <c r="A30" s="3" t="s">
        <v>108</v>
      </c>
      <c r="B30" s="4"/>
    </row>
    <row r="31" spans="1:2" x14ac:dyDescent="0.25">
      <c r="A31" s="3" t="s">
        <v>109</v>
      </c>
      <c r="B31" s="5">
        <f>38692.67</f>
        <v>38692.67</v>
      </c>
    </row>
    <row r="32" spans="1:2" x14ac:dyDescent="0.25">
      <c r="A32" s="3" t="s">
        <v>110</v>
      </c>
      <c r="B32" s="5">
        <f>-5171.8</f>
        <v>-5171.8</v>
      </c>
    </row>
    <row r="33" spans="1:2" x14ac:dyDescent="0.25">
      <c r="A33" s="3" t="s">
        <v>111</v>
      </c>
      <c r="B33" s="5">
        <f>-12022.97</f>
        <v>-12022.97</v>
      </c>
    </row>
    <row r="34" spans="1:2" x14ac:dyDescent="0.25">
      <c r="A34" s="3" t="s">
        <v>112</v>
      </c>
      <c r="B34" s="7">
        <f>((B31)+(B32))+(B33)</f>
        <v>21497.899999999994</v>
      </c>
    </row>
    <row r="35" spans="1:2" x14ac:dyDescent="0.25">
      <c r="A35" s="3" t="s">
        <v>113</v>
      </c>
      <c r="B35" s="7">
        <f>(B29)+(B34)</f>
        <v>63540.029999999992</v>
      </c>
    </row>
    <row r="36" spans="1:2" x14ac:dyDescent="0.25">
      <c r="A36" s="3"/>
      <c r="B36" s="4"/>
    </row>
    <row r="39" spans="1:2" x14ac:dyDescent="0.25">
      <c r="A39" s="8" t="s">
        <v>114</v>
      </c>
      <c r="B39" s="9"/>
    </row>
  </sheetData>
  <mergeCells count="4">
    <mergeCell ref="A1:B1"/>
    <mergeCell ref="A2:B2"/>
    <mergeCell ref="A3:B3"/>
    <mergeCell ref="A39:B3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Draft P&amp;L Jan 25 2025</vt:lpstr>
      <vt:lpstr>RDS Members as of Jan 25, 2025</vt:lpstr>
      <vt:lpstr>Draft Bal Sheet Jan 25 2025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 Optiplex 9020</cp:lastModifiedBy>
  <dcterms:created xsi:type="dcterms:W3CDTF">2025-01-25T17:34:31Z</dcterms:created>
  <dcterms:modified xsi:type="dcterms:W3CDTF">2025-01-25T17:39:57Z</dcterms:modified>
</cp:coreProperties>
</file>